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/RB Dropbox/RB Team Folder/Marketing/Hard Money Mike/Sales/Products and Tools/BRRRR/"/>
    </mc:Choice>
  </mc:AlternateContent>
  <xr:revisionPtr revIDLastSave="0" documentId="13_ncr:1_{DEDF4B4B-7879-D14F-88BF-9B95AD612859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Quick Calc" sheetId="2" r:id="rId1"/>
    <sheet name="Retail vs WH S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E34" i="2" l="1"/>
  <c r="E35" i="2" s="1"/>
  <c r="E37" i="2" s="1"/>
  <c r="E31" i="2"/>
  <c r="E41" i="2"/>
  <c r="E42" i="2" s="1"/>
  <c r="F34" i="2"/>
  <c r="F35" i="2" s="1"/>
  <c r="F31" i="2"/>
  <c r="F41" i="2"/>
  <c r="E7" i="2"/>
  <c r="E21" i="2" s="1"/>
  <c r="F37" i="2" l="1"/>
  <c r="E26" i="2"/>
  <c r="E43" i="2" s="1"/>
  <c r="F21" i="2"/>
  <c r="F26" i="2" s="1"/>
  <c r="F43" i="2" s="1"/>
  <c r="F42" i="2"/>
  <c r="I20" i="1"/>
  <c r="I27" i="1" s="1"/>
  <c r="F20" i="1"/>
  <c r="F27" i="1" s="1"/>
  <c r="B20" i="1"/>
  <c r="B27" i="1" s="1"/>
  <c r="I14" i="1"/>
  <c r="I17" i="1" s="1"/>
  <c r="I18" i="1" s="1"/>
  <c r="I26" i="1" s="1"/>
  <c r="F12" i="1"/>
  <c r="F16" i="1" s="1"/>
  <c r="F28" i="1" s="1"/>
  <c r="F14" i="1"/>
  <c r="F17" i="1" s="1"/>
  <c r="F18" i="1" s="1"/>
  <c r="F26" i="1" s="1"/>
  <c r="B12" i="1"/>
  <c r="B16" i="1" s="1"/>
  <c r="B28" i="1" s="1"/>
  <c r="B14" i="1" l="1"/>
  <c r="B17" i="1" s="1"/>
  <c r="B18" i="1" s="1"/>
  <c r="B26" i="1" s="1"/>
  <c r="I12" i="1"/>
  <c r="I16" i="1" s="1"/>
  <c r="I28" i="1" s="1"/>
  <c r="F44" i="2"/>
  <c r="E44" i="2"/>
</calcChain>
</file>

<file path=xl/sharedStrings.xml><?xml version="1.0" encoding="utf-8"?>
<sst xmlns="http://schemas.openxmlformats.org/spreadsheetml/2006/main" count="69" uniqueCount="59">
  <si>
    <t>Retail</t>
  </si>
  <si>
    <t>Wholesale</t>
  </si>
  <si>
    <t>Repairs</t>
  </si>
  <si>
    <t>Down</t>
  </si>
  <si>
    <t>Fix up</t>
  </si>
  <si>
    <t>Loan</t>
  </si>
  <si>
    <t>Cash in</t>
  </si>
  <si>
    <t>Payments</t>
  </si>
  <si>
    <t>Cash Flow</t>
  </si>
  <si>
    <t>MAX Purchase Loan</t>
  </si>
  <si>
    <t>Straight WS Buy</t>
  </si>
  <si>
    <t>Purchase price</t>
  </si>
  <si>
    <t>Equity</t>
  </si>
  <si>
    <t>Equity Capture</t>
  </si>
  <si>
    <t>Rent</t>
  </si>
  <si>
    <t>10X</t>
  </si>
  <si>
    <t>Required cash</t>
  </si>
  <si>
    <t>Compare if you have the cash</t>
  </si>
  <si>
    <t>Campare if you don’t</t>
  </si>
  <si>
    <t>Low</t>
  </si>
  <si>
    <t>High</t>
  </si>
  <si>
    <t>Cash</t>
  </si>
  <si>
    <t> Low </t>
  </si>
  <si>
    <t> High </t>
  </si>
  <si>
    <t>Lender Costs</t>
  </si>
  <si>
    <t>Insurance</t>
  </si>
  <si>
    <t>Equity Captured</t>
  </si>
  <si>
    <t>Rehab Costs (Cost to update property)</t>
  </si>
  <si>
    <t>Gross Cash Cost (Property &amp; Fixes)</t>
  </si>
  <si>
    <t>Interest Rate</t>
  </si>
  <si>
    <t>Initial Property Outlay</t>
  </si>
  <si>
    <t>Maximum Loan Amount (1)</t>
  </si>
  <si>
    <t>Rents (Monthly)</t>
  </si>
  <si>
    <t>Taxes (Monthly)</t>
  </si>
  <si>
    <t>HOA (Monthly)</t>
  </si>
  <si>
    <t>Property Management (Monthly)</t>
  </si>
  <si>
    <t>Other (Monthly)</t>
  </si>
  <si>
    <t>Cash out of pocket, less refinance loan</t>
  </si>
  <si>
    <t>Private Loan - Payments per Month</t>
  </si>
  <si>
    <t>Net Cash Flow</t>
  </si>
  <si>
    <t>Refinanced Loan - Payments per Month</t>
  </si>
  <si>
    <t>% Assumption</t>
  </si>
  <si>
    <t>Footnote:</t>
  </si>
  <si>
    <t>Insurance (Monthly)</t>
  </si>
  <si>
    <t>After Rehab Value (ARV)</t>
  </si>
  <si>
    <t>Purchase Price (Gross price you  pay for property)</t>
  </si>
  <si>
    <t>Cash in Deal (after Rehab &amp; Refinance)</t>
  </si>
  <si>
    <t>Estimate of Title &amp; other non-lender closing fees</t>
  </si>
  <si>
    <t>Cash flow before taxes, insurance, and other property costs</t>
  </si>
  <si>
    <t>% Additional Cash In:</t>
  </si>
  <si>
    <t>(1) Based on your comps, this is the amount of the refinance loan.</t>
  </si>
  <si>
    <t>New long-term loan</t>
  </si>
  <si>
    <t>Property Information</t>
  </si>
  <si>
    <t>Loans</t>
  </si>
  <si>
    <t>After Rehab Numbers</t>
  </si>
  <si>
    <t>303-539-3000</t>
  </si>
  <si>
    <t>Quick BRRRR Analyzer</t>
  </si>
  <si>
    <t>Info@hardmoneymike.com</t>
  </si>
  <si>
    <t>Mike@hardmoneymike.com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</si>
</sst>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33CC"/>
      <name val="Calibri"/>
      <family val="2"/>
      <scheme val="minor"/>
    </font>
    <font>
      <sz val="12"/>
      <color rgb="FF28A32A"/>
      <name val="Calibri"/>
      <family val="2"/>
      <scheme val="minor"/>
    </font>
    <font>
      <b/>
      <sz val="25"/>
      <color rgb="FF11B159"/>
      <name val="Arial"/>
      <family val="2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i/>
      <sz val="12"/>
      <color theme="1" tint="0.34998626667073579"/>
      <name val="Arial"/>
      <family val="2"/>
    </font>
    <font>
      <b/>
      <u/>
      <sz val="18"/>
      <color theme="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2"/>
      <color rgb="FF11B159"/>
      <name val="Arial"/>
      <family val="2"/>
    </font>
    <font>
      <u/>
      <sz val="12"/>
      <color theme="10"/>
      <name val="Calibri"/>
      <family val="2"/>
      <scheme val="minor"/>
    </font>
    <font>
      <sz val="12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1B15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theme="0" tint="-0.14999847407452621"/>
      </bottom>
      <diagonal/>
    </border>
    <border>
      <left/>
      <right/>
      <top style="mediumDashed">
        <color theme="0" tint="-0.14999847407452621"/>
      </top>
      <bottom style="mediumDashed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ed">
        <color theme="0" tint="-0.14999847407452621"/>
      </bottom>
      <diagonal/>
    </border>
    <border>
      <left/>
      <right style="medium">
        <color indexed="64"/>
      </right>
      <top/>
      <bottom style="mediumDashed">
        <color theme="0" tint="-0.14999847407452621"/>
      </bottom>
      <diagonal/>
    </border>
    <border>
      <left style="medium">
        <color indexed="64"/>
      </left>
      <right/>
      <top style="mediumDashed">
        <color theme="0" tint="-0.14999847407452621"/>
      </top>
      <bottom style="mediumDashed">
        <color theme="0" tint="-0.14999847407452621"/>
      </bottom>
      <diagonal/>
    </border>
    <border>
      <left/>
      <right style="medium">
        <color indexed="64"/>
      </right>
      <top style="mediumDashed">
        <color theme="0" tint="-0.14999847407452621"/>
      </top>
      <bottom style="mediumDashed">
        <color theme="0" tint="-0.149998474074526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theme="0" tint="-0.14999847407452621"/>
      </top>
      <bottom style="medium">
        <color indexed="64"/>
      </bottom>
      <diagonal/>
    </border>
    <border>
      <left/>
      <right/>
      <top style="mediumDashed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theme="0" tint="-0.14999847407452621"/>
      </bottom>
      <diagonal/>
    </border>
    <border>
      <left/>
      <right/>
      <top style="medium">
        <color indexed="64"/>
      </top>
      <bottom style="mediumDashed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mediumDashed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Border="1"/>
    <xf numFmtId="0" fontId="0" fillId="0" borderId="0" xfId="0" applyFill="1"/>
    <xf numFmtId="5" fontId="0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0" fontId="3" fillId="2" borderId="7" xfId="3" applyNumberFormat="1" applyFont="1" applyFill="1" applyBorder="1" applyAlignment="1">
      <alignment horizontal="center"/>
    </xf>
    <xf numFmtId="0" fontId="4" fillId="0" borderId="0" xfId="0" applyFont="1"/>
    <xf numFmtId="0" fontId="6" fillId="0" borderId="1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0" xfId="0" applyFont="1" applyBorder="1"/>
    <xf numFmtId="43" fontId="6" fillId="0" borderId="0" xfId="1" applyFont="1" applyBorder="1"/>
    <xf numFmtId="43" fontId="6" fillId="0" borderId="20" xfId="1" applyFont="1" applyBorder="1"/>
    <xf numFmtId="0" fontId="6" fillId="0" borderId="21" xfId="0" applyFont="1" applyBorder="1"/>
    <xf numFmtId="0" fontId="6" fillId="0" borderId="3" xfId="0" applyFont="1" applyBorder="1"/>
    <xf numFmtId="43" fontId="6" fillId="0" borderId="3" xfId="1" applyFont="1" applyBorder="1"/>
    <xf numFmtId="0" fontId="6" fillId="0" borderId="23" xfId="0" applyFont="1" applyBorder="1"/>
    <xf numFmtId="0" fontId="6" fillId="0" borderId="4" xfId="0" applyFont="1" applyBorder="1"/>
    <xf numFmtId="43" fontId="6" fillId="0" borderId="4" xfId="1" applyFont="1" applyBorder="1"/>
    <xf numFmtId="43" fontId="6" fillId="0" borderId="0" xfId="1" applyFont="1" applyBorder="1" applyAlignment="1">
      <alignment horizontal="center"/>
    </xf>
    <xf numFmtId="0" fontId="11" fillId="0" borderId="19" xfId="0" applyFont="1" applyBorder="1"/>
    <xf numFmtId="164" fontId="13" fillId="0" borderId="8" xfId="1" applyNumberFormat="1" applyFont="1" applyBorder="1"/>
    <xf numFmtId="0" fontId="6" fillId="0" borderId="10" xfId="0" applyFont="1" applyBorder="1"/>
    <xf numFmtId="43" fontId="6" fillId="0" borderId="10" xfId="1" applyFont="1" applyBorder="1"/>
    <xf numFmtId="0" fontId="7" fillId="0" borderId="19" xfId="0" applyFont="1" applyBorder="1"/>
    <xf numFmtId="164" fontId="6" fillId="5" borderId="0" xfId="1" applyNumberFormat="1" applyFont="1" applyFill="1" applyBorder="1"/>
    <xf numFmtId="164" fontId="6" fillId="5" borderId="20" xfId="1" applyNumberFormat="1" applyFont="1" applyFill="1" applyBorder="1"/>
    <xf numFmtId="164" fontId="6" fillId="0" borderId="0" xfId="1" applyNumberFormat="1" applyFont="1" applyFill="1" applyBorder="1"/>
    <xf numFmtId="164" fontId="6" fillId="0" borderId="20" xfId="1" applyNumberFormat="1" applyFont="1" applyFill="1" applyBorder="1"/>
    <xf numFmtId="0" fontId="10" fillId="0" borderId="33" xfId="0" applyFont="1" applyBorder="1" applyAlignment="1">
      <alignment horizontal="right"/>
    </xf>
    <xf numFmtId="164" fontId="13" fillId="0" borderId="20" xfId="1" applyNumberFormat="1" applyFont="1" applyBorder="1"/>
    <xf numFmtId="10" fontId="6" fillId="4" borderId="32" xfId="0" applyNumberFormat="1" applyFont="1" applyFill="1" applyBorder="1" applyAlignment="1">
      <alignment horizontal="center"/>
    </xf>
    <xf numFmtId="5" fontId="6" fillId="0" borderId="30" xfId="1" applyNumberFormat="1" applyFont="1" applyBorder="1"/>
    <xf numFmtId="5" fontId="6" fillId="0" borderId="37" xfId="1" applyNumberFormat="1" applyFont="1" applyBorder="1"/>
    <xf numFmtId="0" fontId="6" fillId="0" borderId="13" xfId="0" applyFont="1" applyBorder="1"/>
    <xf numFmtId="0" fontId="6" fillId="0" borderId="14" xfId="0" applyFont="1" applyBorder="1"/>
    <xf numFmtId="43" fontId="6" fillId="0" borderId="14" xfId="1" applyFont="1" applyBorder="1"/>
    <xf numFmtId="43" fontId="6" fillId="0" borderId="14" xfId="1" applyFont="1" applyBorder="1" applyAlignment="1">
      <alignment horizontal="center"/>
    </xf>
    <xf numFmtId="164" fontId="6" fillId="0" borderId="30" xfId="1" applyNumberFormat="1" applyFont="1" applyBorder="1"/>
    <xf numFmtId="164" fontId="6" fillId="0" borderId="37" xfId="1" applyNumberFormat="1" applyFont="1" applyBorder="1"/>
    <xf numFmtId="0" fontId="7" fillId="0" borderId="9" xfId="0" applyFont="1" applyBorder="1"/>
    <xf numFmtId="0" fontId="6" fillId="0" borderId="11" xfId="0" applyFont="1" applyBorder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43" fontId="6" fillId="0" borderId="28" xfId="1" applyFont="1" applyBorder="1"/>
    <xf numFmtId="0" fontId="6" fillId="0" borderId="29" xfId="0" applyFont="1" applyBorder="1" applyAlignment="1">
      <alignment horizontal="center"/>
    </xf>
    <xf numFmtId="0" fontId="6" fillId="0" borderId="45" xfId="0" applyFont="1" applyBorder="1"/>
    <xf numFmtId="0" fontId="6" fillId="0" borderId="46" xfId="0" applyFont="1" applyBorder="1"/>
    <xf numFmtId="43" fontId="6" fillId="0" borderId="46" xfId="1" applyFont="1" applyBorder="1"/>
    <xf numFmtId="0" fontId="6" fillId="0" borderId="47" xfId="0" applyFont="1" applyBorder="1" applyAlignment="1">
      <alignment horizontal="center"/>
    </xf>
    <xf numFmtId="10" fontId="14" fillId="0" borderId="24" xfId="0" applyNumberFormat="1" applyFont="1" applyFill="1" applyBorder="1" applyAlignment="1">
      <alignment horizontal="center"/>
    </xf>
    <xf numFmtId="10" fontId="14" fillId="0" borderId="22" xfId="0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6" fillId="0" borderId="30" xfId="1" applyNumberFormat="1" applyFont="1" applyFill="1" applyBorder="1"/>
    <xf numFmtId="164" fontId="6" fillId="0" borderId="37" xfId="1" applyNumberFormat="1" applyFont="1" applyFill="1" applyBorder="1"/>
    <xf numFmtId="43" fontId="8" fillId="0" borderId="12" xfId="1" applyFont="1" applyBorder="1" applyAlignment="1">
      <alignment horizontal="center"/>
    </xf>
    <xf numFmtId="10" fontId="6" fillId="0" borderId="4" xfId="0" applyNumberFormat="1" applyFont="1" applyFill="1" applyBorder="1" applyAlignment="1">
      <alignment horizontal="center"/>
    </xf>
    <xf numFmtId="5" fontId="6" fillId="0" borderId="4" xfId="1" applyNumberFormat="1" applyFont="1" applyFill="1" applyBorder="1" applyAlignment="1">
      <alignment horizontal="center"/>
    </xf>
    <xf numFmtId="5" fontId="6" fillId="0" borderId="0" xfId="1" applyNumberFormat="1" applyFont="1" applyFill="1" applyBorder="1" applyAlignment="1">
      <alignment horizontal="center"/>
    </xf>
    <xf numFmtId="0" fontId="6" fillId="0" borderId="16" xfId="0" applyFont="1" applyFill="1" applyBorder="1"/>
    <xf numFmtId="0" fontId="6" fillId="0" borderId="17" xfId="0" applyFont="1" applyFill="1" applyBorder="1"/>
    <xf numFmtId="0" fontId="9" fillId="0" borderId="17" xfId="0" applyFont="1" applyFill="1" applyBorder="1" applyAlignment="1">
      <alignment horizontal="center" wrapText="1"/>
    </xf>
    <xf numFmtId="164" fontId="6" fillId="0" borderId="17" xfId="1" applyNumberFormat="1" applyFont="1" applyFill="1" applyBorder="1"/>
    <xf numFmtId="164" fontId="6" fillId="0" borderId="18" xfId="1" applyNumberFormat="1" applyFont="1" applyFill="1" applyBorder="1"/>
    <xf numFmtId="0" fontId="6" fillId="0" borderId="25" xfId="0" applyFont="1" applyFill="1" applyBorder="1"/>
    <xf numFmtId="0" fontId="6" fillId="0" borderId="2" xfId="0" applyFont="1" applyFill="1" applyBorder="1"/>
    <xf numFmtId="10" fontId="6" fillId="0" borderId="2" xfId="0" applyNumberFormat="1" applyFont="1" applyFill="1" applyBorder="1" applyAlignment="1">
      <alignment horizontal="center"/>
    </xf>
    <xf numFmtId="164" fontId="6" fillId="0" borderId="2" xfId="1" applyNumberFormat="1" applyFont="1" applyFill="1" applyBorder="1"/>
    <xf numFmtId="164" fontId="6" fillId="0" borderId="26" xfId="1" applyNumberFormat="1" applyFont="1" applyFill="1" applyBorder="1"/>
    <xf numFmtId="0" fontId="9" fillId="5" borderId="17" xfId="0" applyFont="1" applyFill="1" applyBorder="1" applyAlignment="1">
      <alignment horizontal="center" wrapText="1"/>
    </xf>
    <xf numFmtId="164" fontId="6" fillId="5" borderId="17" xfId="1" applyNumberFormat="1" applyFont="1" applyFill="1" applyBorder="1"/>
    <xf numFmtId="164" fontId="6" fillId="5" borderId="18" xfId="1" applyNumberFormat="1" applyFont="1" applyFill="1" applyBorder="1"/>
    <xf numFmtId="10" fontId="6" fillId="5" borderId="2" xfId="0" applyNumberFormat="1" applyFont="1" applyFill="1" applyBorder="1" applyAlignment="1">
      <alignment horizontal="center"/>
    </xf>
    <xf numFmtId="164" fontId="6" fillId="5" borderId="2" xfId="1" applyNumberFormat="1" applyFont="1" applyFill="1" applyBorder="1"/>
    <xf numFmtId="164" fontId="6" fillId="5" borderId="26" xfId="1" applyNumberFormat="1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6" fillId="5" borderId="16" xfId="0" applyFont="1" applyFill="1" applyBorder="1" applyAlignment="1">
      <alignment horizontal="left" wrapText="1"/>
    </xf>
    <xf numFmtId="0" fontId="6" fillId="5" borderId="17" xfId="0" applyFont="1" applyFill="1" applyBorder="1" applyAlignment="1">
      <alignment horizontal="left" wrapText="1"/>
    </xf>
    <xf numFmtId="0" fontId="6" fillId="5" borderId="25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13" fillId="0" borderId="43" xfId="0" applyFont="1" applyFill="1" applyBorder="1" applyAlignment="1">
      <alignment horizontal="left"/>
    </xf>
    <xf numFmtId="0" fontId="13" fillId="0" borderId="48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164" fontId="6" fillId="0" borderId="40" xfId="1" applyNumberFormat="1" applyFont="1" applyFill="1" applyBorder="1" applyAlignment="1">
      <alignment horizontal="center"/>
    </xf>
    <xf numFmtId="164" fontId="6" fillId="0" borderId="41" xfId="1" applyNumberFormat="1" applyFont="1" applyFill="1" applyBorder="1" applyAlignment="1">
      <alignment horizontal="center"/>
    </xf>
    <xf numFmtId="164" fontId="6" fillId="0" borderId="38" xfId="1" applyNumberFormat="1" applyFont="1" applyFill="1" applyBorder="1" applyAlignment="1">
      <alignment horizontal="center"/>
    </xf>
    <xf numFmtId="164" fontId="6" fillId="0" borderId="42" xfId="1" applyNumberFormat="1" applyFont="1" applyFill="1" applyBorder="1" applyAlignment="1">
      <alignment horizontal="center"/>
    </xf>
    <xf numFmtId="164" fontId="13" fillId="0" borderId="43" xfId="1" applyNumberFormat="1" applyFont="1" applyFill="1" applyBorder="1" applyAlignment="1">
      <alignment horizontal="center"/>
    </xf>
    <xf numFmtId="164" fontId="13" fillId="0" borderId="44" xfId="1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16" fillId="0" borderId="19" xfId="4" applyFill="1" applyBorder="1" applyAlignment="1">
      <alignment horizontal="center"/>
    </xf>
    <xf numFmtId="0" fontId="16" fillId="0" borderId="27" xfId="4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</cellXfs>
  <cellStyles count="5">
    <cellStyle name="Comma" xfId="1" builtinId="3"/>
    <cellStyle name="Heading 1" xfId="2" builtinId="16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1B159"/>
      <color rgb="FFE56D14"/>
      <color rgb="FF28A32A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95250</xdr:rowOff>
    </xdr:from>
    <xdr:to>
      <xdr:col>4</xdr:col>
      <xdr:colOff>307181</xdr:colOff>
      <xdr:row>4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38575" y="1257300"/>
          <a:ext cx="22145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/>
        <a:lstStyle/>
        <a:p>
          <a:pPr algn="ctr"/>
          <a:r>
            <a:rPr lang="en-US" sz="1400" b="1"/>
            <a:t>+</a:t>
          </a:r>
        </a:p>
      </xdr:txBody>
    </xdr:sp>
    <xdr:clientData/>
  </xdr:twoCellAnchor>
  <xdr:twoCellAnchor editAs="oneCell">
    <xdr:from>
      <xdr:col>1</xdr:col>
      <xdr:colOff>172357</xdr:colOff>
      <xdr:row>0</xdr:row>
      <xdr:rowOff>117928</xdr:rowOff>
    </xdr:from>
    <xdr:to>
      <xdr:col>4</xdr:col>
      <xdr:colOff>37896</xdr:colOff>
      <xdr:row>0</xdr:row>
      <xdr:rowOff>2077356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7C34A3-D559-08C8-49FE-85EBD63A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28" y="117928"/>
          <a:ext cx="2831897" cy="1959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ke@hardmoneymike.com" TargetMode="External"/><Relationship Id="rId1" Type="http://schemas.openxmlformats.org/officeDocument/2006/relationships/hyperlink" Target="mailto:Info@hardmoneymik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showGridLines="0" tabSelected="1" zoomScale="140" zoomScaleNormal="140" workbookViewId="0">
      <selection activeCell="A38" sqref="A38:F38"/>
    </sheetView>
  </sheetViews>
  <sheetFormatPr baseColWidth="10" defaultColWidth="11" defaultRowHeight="16" x14ac:dyDescent="0.2"/>
  <cols>
    <col min="1" max="1" width="17.6640625" style="11" customWidth="1"/>
    <col min="2" max="2" width="11.1640625" style="12" customWidth="1"/>
    <col min="3" max="3" width="16.5" style="15" customWidth="1"/>
    <col min="4" max="4" width="11.1640625" style="23" customWidth="1"/>
    <col min="5" max="5" width="11.1640625" style="12" bestFit="1" customWidth="1"/>
    <col min="6" max="6" width="12" style="14" bestFit="1" customWidth="1"/>
    <col min="7" max="7" width="12" bestFit="1" customWidth="1"/>
    <col min="8" max="8" width="12.1640625" bestFit="1" customWidth="1"/>
  </cols>
  <sheetData>
    <row r="1" spans="1:11" ht="178" customHeight="1" x14ac:dyDescent="0.2">
      <c r="A1" s="111"/>
      <c r="B1" s="112"/>
      <c r="C1" s="112"/>
      <c r="D1" s="112"/>
      <c r="E1" s="112"/>
      <c r="F1" s="113"/>
      <c r="H1" s="10"/>
    </row>
    <row r="2" spans="1:11" ht="32" thickBot="1" x14ac:dyDescent="0.35">
      <c r="A2" s="114" t="s">
        <v>56</v>
      </c>
      <c r="B2" s="115"/>
      <c r="C2" s="115"/>
      <c r="D2" s="115"/>
      <c r="E2" s="115"/>
      <c r="F2" s="116"/>
    </row>
    <row r="3" spans="1:11" ht="30" customHeight="1" thickBot="1" x14ac:dyDescent="0.25">
      <c r="A3" s="97" t="s">
        <v>30</v>
      </c>
      <c r="B3" s="98"/>
      <c r="C3" s="98"/>
      <c r="D3" s="98"/>
      <c r="E3" s="98"/>
      <c r="F3" s="99"/>
      <c r="G3" s="1"/>
      <c r="I3" s="4"/>
    </row>
    <row r="4" spans="1:11" x14ac:dyDescent="0.2">
      <c r="A4" s="120" t="s">
        <v>45</v>
      </c>
      <c r="B4" s="121"/>
      <c r="C4" s="121"/>
      <c r="D4" s="122"/>
      <c r="E4" s="124">
        <v>0</v>
      </c>
      <c r="F4" s="125"/>
      <c r="G4" s="1"/>
    </row>
    <row r="5" spans="1:11" ht="17" thickBot="1" x14ac:dyDescent="0.25">
      <c r="A5" s="86" t="s">
        <v>27</v>
      </c>
      <c r="B5" s="87"/>
      <c r="C5" s="87"/>
      <c r="D5" s="123"/>
      <c r="E5" s="126">
        <v>0</v>
      </c>
      <c r="F5" s="127"/>
      <c r="G5" s="1"/>
      <c r="I5" s="3"/>
      <c r="J5" s="3"/>
      <c r="K5" s="3"/>
    </row>
    <row r="6" spans="1:11" ht="5" customHeight="1" thickBot="1" x14ac:dyDescent="0.25">
      <c r="A6" s="140"/>
      <c r="B6" s="141"/>
      <c r="C6" s="141"/>
      <c r="D6" s="141"/>
      <c r="E6" s="141"/>
      <c r="F6" s="142"/>
      <c r="G6" s="1"/>
    </row>
    <row r="7" spans="1:11" ht="25" customHeight="1" thickBot="1" x14ac:dyDescent="0.25">
      <c r="A7" s="117" t="s">
        <v>28</v>
      </c>
      <c r="B7" s="118"/>
      <c r="C7" s="118"/>
      <c r="D7" s="119"/>
      <c r="E7" s="128">
        <f>SUM(E4:E5)</f>
        <v>0</v>
      </c>
      <c r="F7" s="129"/>
      <c r="G7" s="1"/>
      <c r="I7" s="3"/>
      <c r="J7" s="3"/>
      <c r="K7" s="3"/>
    </row>
    <row r="8" spans="1:11" ht="5" customHeight="1" thickBot="1" x14ac:dyDescent="0.25">
      <c r="A8" s="143"/>
      <c r="B8" s="144"/>
      <c r="C8" s="144"/>
      <c r="D8" s="144"/>
      <c r="E8" s="144"/>
      <c r="F8" s="145"/>
      <c r="G8" s="1"/>
      <c r="I8" s="3"/>
      <c r="J8" s="3"/>
      <c r="K8" s="3"/>
    </row>
    <row r="9" spans="1:11" ht="26" customHeight="1" thickBot="1" x14ac:dyDescent="0.25">
      <c r="A9" s="97" t="s">
        <v>52</v>
      </c>
      <c r="B9" s="98"/>
      <c r="C9" s="98"/>
      <c r="D9" s="98"/>
      <c r="E9" s="98"/>
      <c r="F9" s="99"/>
      <c r="G9" s="1"/>
    </row>
    <row r="10" spans="1:11" ht="24" thickBot="1" x14ac:dyDescent="0.3">
      <c r="A10" s="28"/>
      <c r="D10" s="13"/>
      <c r="E10" s="59" t="s">
        <v>19</v>
      </c>
      <c r="F10" s="59" t="s">
        <v>20</v>
      </c>
      <c r="G10" s="1"/>
    </row>
    <row r="11" spans="1:11" ht="17" thickBot="1" x14ac:dyDescent="0.25">
      <c r="A11" s="50" t="s">
        <v>44</v>
      </c>
      <c r="B11" s="51"/>
      <c r="C11" s="52"/>
      <c r="D11" s="53"/>
      <c r="E11" s="57">
        <v>0</v>
      </c>
      <c r="F11" s="57">
        <v>0</v>
      </c>
      <c r="G11" s="1"/>
      <c r="I11" s="3"/>
      <c r="J11" s="3"/>
      <c r="K11" s="3"/>
    </row>
    <row r="12" spans="1:11" ht="17" thickBot="1" x14ac:dyDescent="0.25">
      <c r="A12" s="20" t="s">
        <v>31</v>
      </c>
      <c r="B12" s="21"/>
      <c r="C12" s="22"/>
      <c r="D12" s="54"/>
      <c r="E12" s="42">
        <v>0</v>
      </c>
      <c r="F12" s="42">
        <v>0</v>
      </c>
      <c r="G12" s="1"/>
    </row>
    <row r="13" spans="1:11" ht="17" thickBot="1" x14ac:dyDescent="0.25">
      <c r="A13" s="17" t="s">
        <v>32</v>
      </c>
      <c r="B13" s="18"/>
      <c r="C13" s="19"/>
      <c r="D13" s="55"/>
      <c r="E13" s="42">
        <v>0</v>
      </c>
      <c r="F13" s="42">
        <v>0</v>
      </c>
      <c r="G13" s="1"/>
      <c r="I13" s="3"/>
      <c r="J13" s="3"/>
      <c r="K13" s="3"/>
    </row>
    <row r="14" spans="1:11" ht="17" thickBot="1" x14ac:dyDescent="0.25">
      <c r="A14" s="20" t="s">
        <v>33</v>
      </c>
      <c r="B14" s="21"/>
      <c r="C14" s="22"/>
      <c r="D14" s="54"/>
      <c r="E14" s="42">
        <v>0</v>
      </c>
      <c r="F14" s="42">
        <v>0</v>
      </c>
      <c r="G14" s="1"/>
    </row>
    <row r="15" spans="1:11" ht="17" thickBot="1" x14ac:dyDescent="0.25">
      <c r="A15" s="20" t="s">
        <v>43</v>
      </c>
      <c r="B15" s="21"/>
      <c r="C15" s="22"/>
      <c r="D15" s="54"/>
      <c r="E15" s="42">
        <v>0</v>
      </c>
      <c r="F15" s="42">
        <v>0</v>
      </c>
      <c r="G15" s="1"/>
      <c r="I15" s="3"/>
      <c r="J15" s="3"/>
      <c r="K15" s="3"/>
    </row>
    <row r="16" spans="1:11" ht="17" thickBot="1" x14ac:dyDescent="0.25">
      <c r="A16" s="20" t="s">
        <v>34</v>
      </c>
      <c r="B16" s="21"/>
      <c r="C16" s="22"/>
      <c r="D16" s="56"/>
      <c r="E16" s="42">
        <v>0</v>
      </c>
      <c r="F16" s="42">
        <v>0</v>
      </c>
      <c r="G16" s="1"/>
    </row>
    <row r="17" spans="1:11" ht="17" thickBot="1" x14ac:dyDescent="0.25">
      <c r="A17" s="20" t="s">
        <v>35</v>
      </c>
      <c r="B17" s="21"/>
      <c r="C17" s="22"/>
      <c r="D17" s="54"/>
      <c r="E17" s="42">
        <v>0</v>
      </c>
      <c r="F17" s="42">
        <v>0</v>
      </c>
      <c r="G17" s="1"/>
      <c r="I17" s="3"/>
      <c r="J17" s="3"/>
      <c r="K17" s="3"/>
    </row>
    <row r="18" spans="1:11" ht="17" thickBot="1" x14ac:dyDescent="0.25">
      <c r="A18" s="46" t="s">
        <v>36</v>
      </c>
      <c r="B18" s="47"/>
      <c r="C18" s="48"/>
      <c r="D18" s="49"/>
      <c r="E18" s="58">
        <v>0</v>
      </c>
      <c r="F18" s="58">
        <v>0</v>
      </c>
      <c r="G18" s="1"/>
    </row>
    <row r="19" spans="1:11" ht="24" thickBot="1" x14ac:dyDescent="0.25">
      <c r="A19" s="97" t="s">
        <v>21</v>
      </c>
      <c r="B19" s="98"/>
      <c r="C19" s="98"/>
      <c r="D19" s="98"/>
      <c r="E19" s="98"/>
      <c r="F19" s="99"/>
      <c r="G19" s="1"/>
      <c r="I19" s="3"/>
      <c r="J19" s="3"/>
      <c r="K19" s="3"/>
    </row>
    <row r="20" spans="1:11" ht="24" thickBot="1" x14ac:dyDescent="0.3">
      <c r="A20" s="44"/>
      <c r="B20" s="26"/>
      <c r="C20" s="27"/>
      <c r="D20" s="45"/>
      <c r="E20" s="59" t="s">
        <v>22</v>
      </c>
      <c r="F20" s="59" t="s">
        <v>23</v>
      </c>
      <c r="G20" s="1"/>
    </row>
    <row r="21" spans="1:11" ht="17" thickBot="1" x14ac:dyDescent="0.25">
      <c r="A21" s="132" t="s">
        <v>37</v>
      </c>
      <c r="B21" s="133"/>
      <c r="C21" s="133"/>
      <c r="D21" s="133"/>
      <c r="E21" s="42">
        <f>+E7-E12</f>
        <v>0</v>
      </c>
      <c r="F21" s="42">
        <f>+E7-F12</f>
        <v>0</v>
      </c>
      <c r="G21" s="1"/>
      <c r="I21" s="3"/>
      <c r="J21" s="3"/>
      <c r="K21" s="3"/>
    </row>
    <row r="22" spans="1:11" ht="17" thickBot="1" x14ac:dyDescent="0.25">
      <c r="A22" s="134" t="s">
        <v>24</v>
      </c>
      <c r="B22" s="135"/>
      <c r="C22" s="135"/>
      <c r="D22" s="60"/>
      <c r="E22" s="42">
        <v>0</v>
      </c>
      <c r="F22" s="42">
        <v>0</v>
      </c>
      <c r="G22" s="1"/>
    </row>
    <row r="23" spans="1:11" ht="17" thickBot="1" x14ac:dyDescent="0.25">
      <c r="A23" s="134" t="s">
        <v>47</v>
      </c>
      <c r="B23" s="135"/>
      <c r="C23" s="135"/>
      <c r="D23" s="61"/>
      <c r="E23" s="42">
        <v>0</v>
      </c>
      <c r="F23" s="42">
        <v>0</v>
      </c>
      <c r="G23" s="1"/>
      <c r="I23" s="3"/>
      <c r="J23" s="3"/>
      <c r="K23" s="3"/>
    </row>
    <row r="24" spans="1:11" ht="17" thickBot="1" x14ac:dyDescent="0.25">
      <c r="A24" s="136" t="s">
        <v>25</v>
      </c>
      <c r="B24" s="137"/>
      <c r="C24" s="137"/>
      <c r="D24" s="62"/>
      <c r="E24" s="43">
        <v>0</v>
      </c>
      <c r="F24" s="43">
        <v>0</v>
      </c>
      <c r="G24" s="1"/>
    </row>
    <row r="25" spans="1:11" ht="5" customHeight="1" thickBot="1" x14ac:dyDescent="0.25">
      <c r="A25" s="146">
        <v>0</v>
      </c>
      <c r="B25" s="147"/>
      <c r="C25" s="147"/>
      <c r="D25" s="147"/>
      <c r="E25" s="147"/>
      <c r="F25" s="148"/>
      <c r="G25" s="1"/>
    </row>
    <row r="26" spans="1:11" ht="19" thickBot="1" x14ac:dyDescent="0.25">
      <c r="A26" s="130" t="s">
        <v>46</v>
      </c>
      <c r="B26" s="131"/>
      <c r="C26" s="131"/>
      <c r="D26" s="131"/>
      <c r="E26" s="25">
        <f>SUM(E21:E24)</f>
        <v>0</v>
      </c>
      <c r="F26" s="34">
        <f>SUM(F21:F24)</f>
        <v>0</v>
      </c>
      <c r="G26" s="1"/>
      <c r="I26" s="3"/>
      <c r="J26" s="3"/>
      <c r="K26" s="3"/>
    </row>
    <row r="27" spans="1:11" ht="4" customHeight="1" thickBot="1" x14ac:dyDescent="0.25">
      <c r="A27" s="146"/>
      <c r="B27" s="147"/>
      <c r="C27" s="147"/>
      <c r="D27" s="147"/>
      <c r="E27" s="147"/>
      <c r="F27" s="148"/>
      <c r="G27" s="1"/>
    </row>
    <row r="28" spans="1:11" ht="28" customHeight="1" thickBot="1" x14ac:dyDescent="0.3">
      <c r="A28" s="94" t="s">
        <v>53</v>
      </c>
      <c r="B28" s="95"/>
      <c r="C28" s="95"/>
      <c r="D28" s="95"/>
      <c r="E28" s="95"/>
      <c r="F28" s="96"/>
      <c r="G28" s="1"/>
    </row>
    <row r="29" spans="1:11" ht="19" customHeight="1" x14ac:dyDescent="0.2">
      <c r="A29" s="63"/>
      <c r="B29" s="64"/>
      <c r="C29" s="65"/>
      <c r="D29" s="65" t="s">
        <v>29</v>
      </c>
      <c r="E29" s="66"/>
      <c r="F29" s="67"/>
      <c r="G29" s="1"/>
      <c r="H29" s="7" t="s">
        <v>0</v>
      </c>
      <c r="I29" s="3"/>
      <c r="J29" s="3"/>
      <c r="K29" s="3"/>
    </row>
    <row r="30" spans="1:11" x14ac:dyDescent="0.2">
      <c r="A30" s="68" t="s">
        <v>38</v>
      </c>
      <c r="B30" s="69"/>
      <c r="C30" s="70"/>
      <c r="D30" s="70">
        <v>9.5000000000000001E-2</v>
      </c>
      <c r="E30" s="71">
        <f>+$D$30*E12/12</f>
        <v>0</v>
      </c>
      <c r="F30" s="72">
        <f>+$D$30*F12/12</f>
        <v>0</v>
      </c>
      <c r="G30" s="1"/>
      <c r="H30" s="8" t="s">
        <v>41</v>
      </c>
    </row>
    <row r="31" spans="1:11" ht="16" customHeight="1" thickBot="1" x14ac:dyDescent="0.25">
      <c r="A31" s="109" t="s">
        <v>48</v>
      </c>
      <c r="B31" s="110"/>
      <c r="C31" s="110"/>
      <c r="D31" s="110"/>
      <c r="E31" s="31">
        <f>E13-E30</f>
        <v>0</v>
      </c>
      <c r="F31" s="32">
        <f>F13-F30</f>
        <v>0</v>
      </c>
      <c r="G31" s="1"/>
      <c r="H31" s="9">
        <v>0.8</v>
      </c>
    </row>
    <row r="32" spans="1:11" ht="3" customHeight="1" thickBot="1" x14ac:dyDescent="0.25">
      <c r="A32" s="91"/>
      <c r="B32" s="92"/>
      <c r="C32" s="92"/>
      <c r="D32" s="92"/>
      <c r="E32" s="92"/>
      <c r="F32" s="93"/>
      <c r="G32" s="1"/>
    </row>
    <row r="33" spans="1:7" ht="21" customHeight="1" x14ac:dyDescent="0.2">
      <c r="A33" s="105" t="s">
        <v>40</v>
      </c>
      <c r="B33" s="106"/>
      <c r="C33" s="106"/>
      <c r="D33" s="73" t="s">
        <v>29</v>
      </c>
      <c r="E33" s="74"/>
      <c r="F33" s="75"/>
      <c r="G33" s="1"/>
    </row>
    <row r="34" spans="1:7" x14ac:dyDescent="0.2">
      <c r="A34" s="107"/>
      <c r="B34" s="108"/>
      <c r="C34" s="108"/>
      <c r="D34" s="76">
        <v>5.0031064629642956E-2</v>
      </c>
      <c r="E34" s="77">
        <f>+PMT($D$34/12,30*12,-E12)</f>
        <v>0</v>
      </c>
      <c r="F34" s="78">
        <f>+PMT($D$34/12,30*12,-F12)</f>
        <v>0</v>
      </c>
      <c r="G34" s="4"/>
    </row>
    <row r="35" spans="1:7" ht="17" thickBot="1" x14ac:dyDescent="0.25">
      <c r="A35" s="100" t="s">
        <v>48</v>
      </c>
      <c r="B35" s="101"/>
      <c r="C35" s="101"/>
      <c r="D35" s="101"/>
      <c r="E35" s="29">
        <f>+E13-E34</f>
        <v>0</v>
      </c>
      <c r="F35" s="30">
        <f>+F13-F34</f>
        <v>0</v>
      </c>
      <c r="G35" s="6"/>
    </row>
    <row r="36" spans="1:7" ht="5" customHeight="1" thickBot="1" x14ac:dyDescent="0.25">
      <c r="A36" s="146"/>
      <c r="B36" s="147"/>
      <c r="C36" s="147"/>
      <c r="D36" s="147"/>
      <c r="E36" s="149"/>
      <c r="F36" s="150"/>
      <c r="G36" s="5"/>
    </row>
    <row r="37" spans="1:7" ht="19" thickBot="1" x14ac:dyDescent="0.25">
      <c r="A37" s="102" t="s">
        <v>39</v>
      </c>
      <c r="B37" s="103"/>
      <c r="C37" s="103"/>
      <c r="D37" s="104"/>
      <c r="E37" s="25">
        <f>+E35-SUM(E14:E18)</f>
        <v>0</v>
      </c>
      <c r="F37" s="25">
        <f>+F35-SUM(F14:F18)</f>
        <v>0</v>
      </c>
      <c r="G37" s="5"/>
    </row>
    <row r="38" spans="1:7" ht="6" customHeight="1" thickBot="1" x14ac:dyDescent="0.25">
      <c r="A38" s="146"/>
      <c r="B38" s="147"/>
      <c r="C38" s="147"/>
      <c r="D38" s="147"/>
      <c r="E38" s="151"/>
      <c r="F38" s="152"/>
      <c r="G38" s="5"/>
    </row>
    <row r="39" spans="1:7" ht="24" thickBot="1" x14ac:dyDescent="0.25">
      <c r="A39" s="97" t="s">
        <v>54</v>
      </c>
      <c r="B39" s="98"/>
      <c r="C39" s="98"/>
      <c r="D39" s="98"/>
      <c r="E39" s="98"/>
      <c r="F39" s="99"/>
      <c r="G39" s="5"/>
    </row>
    <row r="40" spans="1:7" ht="26" customHeight="1" x14ac:dyDescent="0.2">
      <c r="A40" s="38"/>
      <c r="B40" s="39"/>
      <c r="C40" s="40"/>
      <c r="D40" s="41"/>
      <c r="E40" s="59" t="s">
        <v>22</v>
      </c>
      <c r="F40" s="59" t="s">
        <v>23</v>
      </c>
      <c r="G40" s="1"/>
    </row>
    <row r="41" spans="1:7" x14ac:dyDescent="0.2">
      <c r="A41" s="83" t="s">
        <v>51</v>
      </c>
      <c r="B41" s="84"/>
      <c r="C41" s="84"/>
      <c r="D41" s="84"/>
      <c r="E41" s="36">
        <f>+E12</f>
        <v>0</v>
      </c>
      <c r="F41" s="36">
        <f>+F12</f>
        <v>0</v>
      </c>
    </row>
    <row r="42" spans="1:7" x14ac:dyDescent="0.2">
      <c r="A42" s="83" t="s">
        <v>12</v>
      </c>
      <c r="B42" s="84"/>
      <c r="C42" s="84"/>
      <c r="D42" s="84"/>
      <c r="E42" s="36">
        <f>+E11-E41</f>
        <v>0</v>
      </c>
      <c r="F42" s="36">
        <f>+F11-F41</f>
        <v>0</v>
      </c>
    </row>
    <row r="43" spans="1:7" x14ac:dyDescent="0.2">
      <c r="A43" s="83" t="s">
        <v>6</v>
      </c>
      <c r="B43" s="85"/>
      <c r="C43" s="33" t="s">
        <v>49</v>
      </c>
      <c r="D43" s="35">
        <v>8.882966910948252E-2</v>
      </c>
      <c r="E43" s="36">
        <f>+E26+$D$43*E26</f>
        <v>0</v>
      </c>
      <c r="F43" s="36">
        <f>+F26+$D$43*F26</f>
        <v>0</v>
      </c>
    </row>
    <row r="44" spans="1:7" ht="17" thickBot="1" x14ac:dyDescent="0.25">
      <c r="A44" s="86" t="s">
        <v>26</v>
      </c>
      <c r="B44" s="87"/>
      <c r="C44" s="87"/>
      <c r="D44" s="87"/>
      <c r="E44" s="37">
        <f>+E42-E43</f>
        <v>0</v>
      </c>
      <c r="F44" s="37">
        <f>+F42-F43</f>
        <v>0</v>
      </c>
    </row>
    <row r="45" spans="1:7" x14ac:dyDescent="0.2">
      <c r="D45" s="13"/>
      <c r="E45" s="15"/>
      <c r="F45" s="16"/>
    </row>
    <row r="47" spans="1:7" x14ac:dyDescent="0.2">
      <c r="A47" s="24" t="s">
        <v>42</v>
      </c>
    </row>
    <row r="48" spans="1:7" x14ac:dyDescent="0.2">
      <c r="A48" s="24" t="s">
        <v>50</v>
      </c>
    </row>
    <row r="49" spans="1:6" ht="17" thickBot="1" x14ac:dyDescent="0.25"/>
    <row r="50" spans="1:6" x14ac:dyDescent="0.2">
      <c r="A50" s="88" t="s">
        <v>55</v>
      </c>
      <c r="B50" s="89"/>
      <c r="C50" s="89"/>
      <c r="D50" s="89"/>
      <c r="E50" s="89"/>
      <c r="F50" s="90"/>
    </row>
    <row r="51" spans="1:6" x14ac:dyDescent="0.2">
      <c r="A51" s="138" t="s">
        <v>57</v>
      </c>
      <c r="B51" s="79"/>
      <c r="C51" s="79"/>
      <c r="D51" s="79"/>
      <c r="E51" s="79"/>
      <c r="F51" s="80"/>
    </row>
    <row r="52" spans="1:6" ht="17" thickBot="1" x14ac:dyDescent="0.25">
      <c r="A52" s="139" t="s">
        <v>58</v>
      </c>
      <c r="B52" s="81"/>
      <c r="C52" s="81"/>
      <c r="D52" s="81"/>
      <c r="E52" s="81"/>
      <c r="F52" s="82"/>
    </row>
  </sheetData>
  <mergeCells count="36">
    <mergeCell ref="A9:F9"/>
    <mergeCell ref="A19:F19"/>
    <mergeCell ref="A8:F8"/>
    <mergeCell ref="A25:F25"/>
    <mergeCell ref="A27:F27"/>
    <mergeCell ref="A26:D26"/>
    <mergeCell ref="A21:D21"/>
    <mergeCell ref="A22:C22"/>
    <mergeCell ref="A23:C23"/>
    <mergeCell ref="A24:C24"/>
    <mergeCell ref="A1:F1"/>
    <mergeCell ref="A2:F2"/>
    <mergeCell ref="A3:F3"/>
    <mergeCell ref="A7:D7"/>
    <mergeCell ref="A6:F6"/>
    <mergeCell ref="A4:D4"/>
    <mergeCell ref="A5:D5"/>
    <mergeCell ref="E4:F4"/>
    <mergeCell ref="E5:F5"/>
    <mergeCell ref="E7:F7"/>
    <mergeCell ref="A32:F32"/>
    <mergeCell ref="A28:F28"/>
    <mergeCell ref="A38:F38"/>
    <mergeCell ref="A36:F36"/>
    <mergeCell ref="A39:F39"/>
    <mergeCell ref="A35:D35"/>
    <mergeCell ref="A37:D37"/>
    <mergeCell ref="A33:C34"/>
    <mergeCell ref="A31:D31"/>
    <mergeCell ref="A51:F51"/>
    <mergeCell ref="A52:F52"/>
    <mergeCell ref="A41:D41"/>
    <mergeCell ref="A42:D42"/>
    <mergeCell ref="A43:B43"/>
    <mergeCell ref="A44:D44"/>
    <mergeCell ref="A50:F50"/>
  </mergeCells>
  <hyperlinks>
    <hyperlink ref="A51" r:id="rId1" xr:uid="{0924366D-409F-CE47-93BC-D710F7F92EC5}"/>
    <hyperlink ref="A52" r:id="rId2" xr:uid="{A8533DB1-B897-654B-AD40-341BD489AA10}"/>
  </hyperlinks>
  <pageMargins left="0.25" right="0.25" top="0.75" bottom="0.75" header="0.3" footer="0.3"/>
  <pageSetup scale="8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8"/>
  <sheetViews>
    <sheetView workbookViewId="0">
      <selection activeCell="H28" sqref="H28"/>
    </sheetView>
  </sheetViews>
  <sheetFormatPr baseColWidth="10" defaultColWidth="11" defaultRowHeight="16" x14ac:dyDescent="0.2"/>
  <cols>
    <col min="1" max="1" width="17.33203125" bestFit="1" customWidth="1"/>
    <col min="2" max="2" width="12.1640625" style="1" bestFit="1" customWidth="1"/>
    <col min="4" max="4" width="25.5" bestFit="1" customWidth="1"/>
    <col min="6" max="6" width="13" style="1" bestFit="1" customWidth="1"/>
    <col min="8" max="8" width="18.5" bestFit="1" customWidth="1"/>
    <col min="9" max="9" width="12.1640625" bestFit="1" customWidth="1"/>
  </cols>
  <sheetData>
    <row r="3" spans="1:9" x14ac:dyDescent="0.2">
      <c r="A3" t="s">
        <v>0</v>
      </c>
      <c r="B3" s="1">
        <v>300000</v>
      </c>
    </row>
    <row r="4" spans="1:9" x14ac:dyDescent="0.2">
      <c r="A4" t="s">
        <v>1</v>
      </c>
      <c r="B4" s="1">
        <v>240000</v>
      </c>
    </row>
    <row r="5" spans="1:9" x14ac:dyDescent="0.2">
      <c r="A5" t="s">
        <v>2</v>
      </c>
      <c r="B5" s="1">
        <v>15000</v>
      </c>
    </row>
    <row r="6" spans="1:9" x14ac:dyDescent="0.2">
      <c r="A6" t="s">
        <v>14</v>
      </c>
      <c r="B6" s="1">
        <v>1850</v>
      </c>
    </row>
    <row r="10" spans="1:9" x14ac:dyDescent="0.2">
      <c r="A10" t="s">
        <v>0</v>
      </c>
      <c r="B10" s="1">
        <v>300000</v>
      </c>
      <c r="E10" t="s">
        <v>10</v>
      </c>
      <c r="F10" s="1">
        <v>300000</v>
      </c>
      <c r="H10" t="s">
        <v>13</v>
      </c>
      <c r="I10" s="1">
        <v>300000</v>
      </c>
    </row>
    <row r="11" spans="1:9" x14ac:dyDescent="0.2">
      <c r="A11" t="s">
        <v>11</v>
      </c>
      <c r="B11" s="1">
        <v>300000</v>
      </c>
      <c r="F11" s="1">
        <v>240000</v>
      </c>
      <c r="I11" s="1">
        <v>240000</v>
      </c>
    </row>
    <row r="12" spans="1:9" x14ac:dyDescent="0.2">
      <c r="A12" t="s">
        <v>3</v>
      </c>
      <c r="B12" s="1">
        <f>-B10*0.2</f>
        <v>-60000</v>
      </c>
      <c r="F12" s="1">
        <f>+F14-F11</f>
        <v>-48000</v>
      </c>
      <c r="I12" s="1">
        <f>+I14-I11</f>
        <v>-15000</v>
      </c>
    </row>
    <row r="13" spans="1:9" x14ac:dyDescent="0.2">
      <c r="A13" t="s">
        <v>4</v>
      </c>
      <c r="B13" s="1">
        <v>0</v>
      </c>
      <c r="F13" s="1">
        <v>-15000</v>
      </c>
      <c r="I13" s="1">
        <v>-15000</v>
      </c>
    </row>
    <row r="14" spans="1:9" x14ac:dyDescent="0.2">
      <c r="A14" t="s">
        <v>9</v>
      </c>
      <c r="B14" s="1">
        <f>+B10+B12</f>
        <v>240000</v>
      </c>
      <c r="F14" s="1">
        <f>+F11*0.8</f>
        <v>192000</v>
      </c>
      <c r="I14" s="1">
        <f>+I10*0.75</f>
        <v>225000</v>
      </c>
    </row>
    <row r="15" spans="1:9" x14ac:dyDescent="0.2">
      <c r="I15" s="1"/>
    </row>
    <row r="16" spans="1:9" x14ac:dyDescent="0.2">
      <c r="A16" t="s">
        <v>6</v>
      </c>
      <c r="B16" s="1">
        <f>+B12</f>
        <v>-60000</v>
      </c>
      <c r="F16" s="1">
        <f>+F13+F12</f>
        <v>-63000</v>
      </c>
      <c r="I16" s="1">
        <f>+I13+I12</f>
        <v>-30000</v>
      </c>
    </row>
    <row r="17" spans="1:9" x14ac:dyDescent="0.2">
      <c r="A17" t="s">
        <v>5</v>
      </c>
      <c r="B17" s="1">
        <f>+B14</f>
        <v>240000</v>
      </c>
      <c r="F17" s="1">
        <f>+F14</f>
        <v>192000</v>
      </c>
      <c r="I17" s="1">
        <f>+I14</f>
        <v>225000</v>
      </c>
    </row>
    <row r="18" spans="1:9" x14ac:dyDescent="0.2">
      <c r="A18" t="s">
        <v>12</v>
      </c>
      <c r="B18" s="1">
        <f>+B10-B17</f>
        <v>60000</v>
      </c>
      <c r="F18" s="1">
        <f>+F10-F17</f>
        <v>108000</v>
      </c>
      <c r="I18" s="1">
        <f>+I10-I17</f>
        <v>75000</v>
      </c>
    </row>
    <row r="19" spans="1:9" x14ac:dyDescent="0.2">
      <c r="A19" t="s">
        <v>7</v>
      </c>
      <c r="B19" s="1">
        <v>1288</v>
      </c>
      <c r="F19" s="1">
        <v>1031</v>
      </c>
      <c r="I19">
        <v>1208</v>
      </c>
    </row>
    <row r="20" spans="1:9" x14ac:dyDescent="0.2">
      <c r="A20" t="s">
        <v>8</v>
      </c>
      <c r="B20" s="1">
        <f>+B6-B19</f>
        <v>562</v>
      </c>
      <c r="F20" s="1">
        <f>+B6-F19</f>
        <v>819</v>
      </c>
      <c r="I20" s="2">
        <f>+B6-I19</f>
        <v>642</v>
      </c>
    </row>
    <row r="24" spans="1:9" x14ac:dyDescent="0.2">
      <c r="A24" t="s">
        <v>15</v>
      </c>
    </row>
    <row r="26" spans="1:9" x14ac:dyDescent="0.2">
      <c r="A26" t="s">
        <v>12</v>
      </c>
      <c r="B26" s="1">
        <f>+B18*10</f>
        <v>600000</v>
      </c>
      <c r="F26" s="1">
        <f>+F18*10</f>
        <v>1080000</v>
      </c>
      <c r="I26" s="1">
        <f>+I18*10</f>
        <v>750000</v>
      </c>
    </row>
    <row r="27" spans="1:9" x14ac:dyDescent="0.2">
      <c r="A27" t="s">
        <v>8</v>
      </c>
      <c r="B27" s="1">
        <f>+B20*10</f>
        <v>5620</v>
      </c>
      <c r="D27" t="s">
        <v>17</v>
      </c>
      <c r="F27" s="1">
        <f>+F20*10</f>
        <v>8190</v>
      </c>
      <c r="H27" t="s">
        <v>18</v>
      </c>
      <c r="I27" s="1">
        <f>+I20*10</f>
        <v>6420</v>
      </c>
    </row>
    <row r="28" spans="1:9" x14ac:dyDescent="0.2">
      <c r="A28" t="s">
        <v>16</v>
      </c>
      <c r="B28" s="1">
        <f>+B16*10</f>
        <v>-600000</v>
      </c>
      <c r="F28" s="1">
        <f>+F16*10</f>
        <v>-630000</v>
      </c>
      <c r="I28" s="1">
        <f>+I16*10</f>
        <v>-300000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 Calc</vt:lpstr>
      <vt:lpstr>Retail vs WH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Bonn</dc:creator>
  <cp:lastModifiedBy>Main User</cp:lastModifiedBy>
  <cp:lastPrinted>2019-10-02T21:59:51Z</cp:lastPrinted>
  <dcterms:created xsi:type="dcterms:W3CDTF">2019-09-30T15:53:07Z</dcterms:created>
  <dcterms:modified xsi:type="dcterms:W3CDTF">2022-08-08T21:45:09Z</dcterms:modified>
</cp:coreProperties>
</file>